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.rassokhin\Desktop\Запасы\Реализация\"/>
    </mc:Choice>
  </mc:AlternateContent>
  <bookViews>
    <workbookView xWindow="-120" yWindow="-120" windowWidth="29040" windowHeight="15840" tabRatio="731"/>
  </bookViews>
  <sheets>
    <sheet name="Запасы на 01.11.2023 - РГБ" sheetId="22" r:id="rId1"/>
    <sheet name="Суммы с дог-р" sheetId="16" state="hidden" r:id="rId2"/>
    <sheet name="Суммы с дог-р (2)" sheetId="19" state="hidden" r:id="rId3"/>
  </sheets>
  <definedNames>
    <definedName name="_xlnm._FilterDatabase" localSheetId="0" hidden="1">'Запасы на 01.11.2023 - РГБ'!$B$2:$E$16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9" l="1"/>
  <c r="D19" i="19"/>
  <c r="D16" i="19"/>
  <c r="N6" i="19"/>
  <c r="N8" i="19" s="1"/>
  <c r="L6" i="19"/>
  <c r="J6" i="19"/>
  <c r="H6" i="19"/>
  <c r="H8" i="19" s="1"/>
  <c r="F6" i="19"/>
  <c r="D6" i="19"/>
  <c r="F16" i="19"/>
  <c r="D15" i="19"/>
  <c r="F15" i="19" s="1"/>
  <c r="D14" i="19"/>
  <c r="F14" i="19" s="1"/>
  <c r="L8" i="19"/>
  <c r="J5" i="19"/>
  <c r="N5" i="19" s="1"/>
  <c r="H5" i="19"/>
  <c r="J4" i="19"/>
  <c r="N4" i="19" s="1"/>
  <c r="H4" i="19"/>
  <c r="N3" i="19"/>
  <c r="H3" i="19"/>
  <c r="F8" i="19" l="1"/>
  <c r="H14" i="19"/>
  <c r="H16" i="19"/>
  <c r="J19" i="19"/>
  <c r="F19" i="19"/>
  <c r="H19" i="19"/>
  <c r="L5" i="19"/>
  <c r="D17" i="19"/>
  <c r="H15" i="19"/>
  <c r="F17" i="19"/>
  <c r="J8" i="19"/>
  <c r="H17" i="19" l="1"/>
  <c r="D26" i="16" l="1"/>
  <c r="D19" i="16"/>
  <c r="H19" i="16" s="1"/>
  <c r="F19" i="16" l="1"/>
  <c r="D25" i="16"/>
  <c r="D24" i="16"/>
  <c r="D23" i="16"/>
  <c r="D22" i="16"/>
  <c r="D21" i="16"/>
  <c r="D20" i="16"/>
  <c r="F13" i="16"/>
  <c r="D29" i="16" s="1"/>
  <c r="F11" i="16"/>
  <c r="D11" i="16"/>
  <c r="J10" i="16"/>
  <c r="H10" i="16"/>
  <c r="N9" i="16"/>
  <c r="H9" i="16"/>
  <c r="N5" i="16"/>
  <c r="L5" i="16"/>
  <c r="J5" i="16"/>
  <c r="H5" i="16"/>
  <c r="N8" i="16"/>
  <c r="H8" i="16"/>
  <c r="J4" i="16"/>
  <c r="N4" i="16" s="1"/>
  <c r="H4" i="16"/>
  <c r="J7" i="16"/>
  <c r="L7" i="16" s="1"/>
  <c r="H7" i="16"/>
  <c r="N3" i="16"/>
  <c r="H3" i="16"/>
  <c r="J6" i="16"/>
  <c r="J13" i="16" s="1"/>
  <c r="H6" i="16"/>
  <c r="L13" i="16" l="1"/>
  <c r="J29" i="16"/>
  <c r="H29" i="16"/>
  <c r="F29" i="16"/>
  <c r="H23" i="16"/>
  <c r="F23" i="16"/>
  <c r="N7" i="16"/>
  <c r="H20" i="16"/>
  <c r="F20" i="16"/>
  <c r="H24" i="16"/>
  <c r="F24" i="16"/>
  <c r="H21" i="16"/>
  <c r="F21" i="16"/>
  <c r="H25" i="16"/>
  <c r="F25" i="16"/>
  <c r="H13" i="16"/>
  <c r="H22" i="16"/>
  <c r="F22" i="16"/>
  <c r="D27" i="16"/>
  <c r="N6" i="16"/>
  <c r="N13" i="16" l="1"/>
  <c r="F27" i="16"/>
  <c r="H27" i="16"/>
</calcChain>
</file>

<file path=xl/sharedStrings.xml><?xml version="1.0" encoding="utf-8"?>
<sst xmlns="http://schemas.openxmlformats.org/spreadsheetml/2006/main" count="108" uniqueCount="62">
  <si>
    <t>Общий закуп по проекту</t>
  </si>
  <si>
    <t>Закуп 2023</t>
  </si>
  <si>
    <t>Закуп 2024</t>
  </si>
  <si>
    <t>ГБ</t>
  </si>
  <si>
    <t>Спец №28</t>
  </si>
  <si>
    <t>Спец №31</t>
  </si>
  <si>
    <t>ВМЗ</t>
  </si>
  <si>
    <t>ДС1</t>
  </si>
  <si>
    <t xml:space="preserve">спец №2 </t>
  </si>
  <si>
    <t>ТМК</t>
  </si>
  <si>
    <t>Спец №1</t>
  </si>
  <si>
    <t>НГД</t>
  </si>
  <si>
    <t>ТКШ</t>
  </si>
  <si>
    <t>ДС №2</t>
  </si>
  <si>
    <t>ДС №4</t>
  </si>
  <si>
    <t>ИКГ</t>
  </si>
  <si>
    <t>ЦЕМ</t>
  </si>
  <si>
    <t>ДС №1</t>
  </si>
  <si>
    <t>ДС №5</t>
  </si>
  <si>
    <t>Буринтех</t>
  </si>
  <si>
    <t>ИТОГО</t>
  </si>
  <si>
    <t>На 1 скв</t>
  </si>
  <si>
    <t xml:space="preserve">2023  7 шт скв </t>
  </si>
  <si>
    <t>2024 4 шт скв</t>
  </si>
  <si>
    <t>Списание на 8 скв 2024</t>
  </si>
  <si>
    <t>Списание на 3 скв 2023</t>
  </si>
  <si>
    <t>Количество</t>
  </si>
  <si>
    <t>Склад</t>
  </si>
  <si>
    <t>Номенклатура</t>
  </si>
  <si>
    <t>Код</t>
  </si>
  <si>
    <t>Газпром Бурение Ответственное хранение (Семаки)</t>
  </si>
  <si>
    <t>Переводник L=3метр (168*8,94 TMK UP PF)</t>
  </si>
  <si>
    <t>Ц0000092767</t>
  </si>
  <si>
    <t>Подгоночный патрубок 168*8,94мм TMK UP PF Box x Pin (L-2,7м)</t>
  </si>
  <si>
    <t>Ц0000093446</t>
  </si>
  <si>
    <t>Подгоночный патрубок 168*8,94мм TMK UP PF Pin168*8.94 Короткая тругольная резьба 632-80pin (L-1.7мм)</t>
  </si>
  <si>
    <t>Ц0000093450</t>
  </si>
  <si>
    <t>Подгоночный патрубок 168*8,94мм TMK UP PF Pin168*8.94 Короткая тругольная резьба 632-80pin (L-0,9 мм)</t>
  </si>
  <si>
    <t>Ц0000093452</t>
  </si>
  <si>
    <t>Подгоночны й патрубок 168*8,94мм TMK UP PF Pin168*8.94 Короткая тругольная резьба 632-80pin (L-0,75 мм)</t>
  </si>
  <si>
    <t>Ц0000093453</t>
  </si>
  <si>
    <t>Подгоночны й патрубок 168*8,94мм TMK UP PF Pin168*8.94 Короткая тругольная резьба 632-80pin (L-0,7 мм)</t>
  </si>
  <si>
    <t>Ц0000093454</t>
  </si>
  <si>
    <t>Пробка цементировочная верхняя с полимерным фиксатором Avrora 410-245 PLUG UP 4</t>
  </si>
  <si>
    <t>Ц0000097678</t>
  </si>
  <si>
    <t>Патрубок 168х10,59ppf TMK UP PF Pin х 168 х10,59 (ГОСТ 632-80 треугольная короткая) L= 1м</t>
  </si>
  <si>
    <t>Ц0000097842</t>
  </si>
  <si>
    <t>Патрубок 168х8,94ppf TMK UP PF Pin х Box L= 2м</t>
  </si>
  <si>
    <t>Ц0000097843</t>
  </si>
  <si>
    <t>Патрубок 324х9,5мм ОТТМ Pin х Box L= 2м</t>
  </si>
  <si>
    <t>Ц0000097847</t>
  </si>
  <si>
    <t>Патрубок 324х9,5мм ОТТМ Pin х Box L= 3м</t>
  </si>
  <si>
    <t>Ц0000097848</t>
  </si>
  <si>
    <t>Переводник 168 * 7,32 М ТМК UP RF * H TMK UP Сentum, L=0,5м.</t>
  </si>
  <si>
    <t>Ц0000140026</t>
  </si>
  <si>
    <t>Переводник 168 * 7,32 М ТМК UP Сentum * H ТМК UP PF, L=0,5м.</t>
  </si>
  <si>
    <t>Ц0000140027</t>
  </si>
  <si>
    <t>Фильтр скваженный противопесочный ФСЩ-3-168-8000-0,15-М-ТМК UP PF-Ц ПС, размер ячеек 15 мкр</t>
  </si>
  <si>
    <t>Ц0000164101</t>
  </si>
  <si>
    <t>На 2 шт скв</t>
  </si>
  <si>
    <t>На 3 шт скв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</si>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</sst>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#,##0.0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2" fillId="0" borderId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0" fillId="2" borderId="0" xfId="0" applyFill="1" applyAlignment="1">
      <alignment horizontal="center" vertical="center"/>
    </xf>
    <xf numFmtId="43" fontId="5" fillId="0" borderId="0" xfId="1" applyNumberFormat="1" applyFont="1"/>
    <xf numFmtId="0" fontId="5" fillId="0" borderId="0" xfId="0" applyFont="1"/>
    <xf numFmtId="43" fontId="5" fillId="0" borderId="0" xfId="0" applyNumberFormat="1" applyFont="1"/>
    <xf numFmtId="43" fontId="0" fillId="0" borderId="0" xfId="0" applyNumberFormat="1"/>
    <xf numFmtId="43" fontId="5" fillId="2" borderId="0" xfId="1" applyNumberFormat="1" applyFont="1" applyFill="1"/>
    <xf numFmtId="165" fontId="0" fillId="0" borderId="0" xfId="0" applyNumberFormat="1"/>
    <xf numFmtId="43" fontId="0" fillId="4" borderId="0" xfId="0" applyNumberFormat="1" applyFill="1"/>
    <xf numFmtId="43" fontId="5" fillId="4" borderId="0" xfId="0" applyNumberFormat="1" applyFont="1" applyFill="1"/>
    <xf numFmtId="43" fontId="5" fillId="4" borderId="0" xfId="1" applyNumberFormat="1" applyFont="1" applyFill="1"/>
    <xf numFmtId="43" fontId="0" fillId="2" borderId="0" xfId="1" applyNumberFormat="1" applyFont="1" applyFill="1"/>
    <xf numFmtId="43" fontId="0" fillId="0" borderId="0" xfId="0" applyNumberFormat="1" applyAlignment="1">
      <alignment horizontal="center"/>
    </xf>
    <xf numFmtId="0" fontId="6" fillId="0" borderId="0" xfId="0" applyFont="1"/>
    <xf numFmtId="0" fontId="7" fillId="0" borderId="0" xfId="0" applyFont="1"/>
    <xf numFmtId="43" fontId="0" fillId="2" borderId="0" xfId="0" applyNumberFormat="1" applyFill="1"/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2" borderId="5" xfId="0" applyFill="1" applyBorder="1"/>
    <xf numFmtId="0" fontId="0" fillId="0" borderId="4" xfId="0" applyBorder="1"/>
    <xf numFmtId="43" fontId="5" fillId="0" borderId="4" xfId="1" applyNumberFormat="1" applyFont="1" applyBorder="1"/>
    <xf numFmtId="0" fontId="5" fillId="0" borderId="4" xfId="0" applyFont="1" applyBorder="1"/>
    <xf numFmtId="43" fontId="5" fillId="0" borderId="4" xfId="0" applyNumberFormat="1" applyFont="1" applyBorder="1"/>
    <xf numFmtId="43" fontId="5" fillId="0" borderId="6" xfId="1" applyNumberFormat="1" applyFont="1" applyBorder="1"/>
    <xf numFmtId="0" fontId="0" fillId="2" borderId="2" xfId="0" applyFill="1" applyBorder="1"/>
    <xf numFmtId="43" fontId="5" fillId="0" borderId="0" xfId="1" applyNumberFormat="1" applyFont="1" applyBorder="1"/>
    <xf numFmtId="0" fontId="5" fillId="0" borderId="0" xfId="0" applyFont="1" applyBorder="1"/>
    <xf numFmtId="43" fontId="5" fillId="0" borderId="0" xfId="0" applyNumberFormat="1" applyFont="1" applyBorder="1"/>
    <xf numFmtId="43" fontId="5" fillId="0" borderId="3" xfId="1" applyNumberFormat="1" applyFont="1" applyBorder="1"/>
    <xf numFmtId="0" fontId="0" fillId="2" borderId="7" xfId="0" applyFill="1" applyBorder="1"/>
    <xf numFmtId="0" fontId="0" fillId="0" borderId="8" xfId="0" applyBorder="1"/>
    <xf numFmtId="43" fontId="5" fillId="0" borderId="8" xfId="1" applyNumberFormat="1" applyFont="1" applyBorder="1"/>
    <xf numFmtId="0" fontId="5" fillId="0" borderId="8" xfId="0" applyFont="1" applyBorder="1"/>
    <xf numFmtId="43" fontId="0" fillId="0" borderId="8" xfId="0" applyNumberFormat="1" applyBorder="1"/>
    <xf numFmtId="43" fontId="5" fillId="0" borderId="9" xfId="1" applyNumberFormat="1" applyFont="1" applyBorder="1"/>
    <xf numFmtId="0" fontId="2" fillId="0" borderId="0" xfId="6"/>
    <xf numFmtId="0" fontId="2" fillId="0" borderId="1" xfId="6" applyBorder="1" applyAlignment="1">
      <alignment horizontal="center" vertical="center" wrapText="1"/>
    </xf>
    <xf numFmtId="0" fontId="2" fillId="0" borderId="1" xfId="6" applyBorder="1"/>
    <xf numFmtId="0" fontId="2" fillId="3" borderId="1" xfId="6" applyFill="1" applyBorder="1"/>
    <xf numFmtId="0" fontId="2" fillId="3" borderId="0" xfId="6" applyFill="1"/>
    <xf numFmtId="0" fontId="0" fillId="0" borderId="0" xfId="0" applyAlignment="1">
      <alignment horizontal="center"/>
    </xf>
    <xf numFmtId="0" fontId="1" fillId="0" borderId="1" xfId="6" applyFont="1" applyBorder="1" applyAlignment="1">
      <alignment horizontal="center" vertical="center" wrapText="1"/>
    </xf>
    <xf numFmtId="0" fontId="2" fillId="0" borderId="0" xfId="6" applyAlignment="1">
      <alignment horizontal="center"/>
    </xf>
    <xf numFmtId="0" fontId="2" fillId="0" borderId="1" xfId="6" applyBorder="1" applyAlignment="1">
      <alignment horizontal="center"/>
    </xf>
    <xf numFmtId="0" fontId="2" fillId="3" borderId="1" xfId="6" applyFill="1" applyBorder="1" applyAlignment="1">
      <alignment horizontal="center"/>
    </xf>
  </cellXfs>
  <cellStyles count="8">
    <cellStyle name="Денежный" xfId="1" builtinId="4"/>
    <cellStyle name="Денежный 2" xfId="4"/>
    <cellStyle name="Обычный" xfId="0" builtinId="0"/>
    <cellStyle name="Обычный 2" xfId="5"/>
    <cellStyle name="Обычный 3" xfId="6"/>
    <cellStyle name="Обычный 4" xfId="2"/>
    <cellStyle name="Финансовый 2" xfId="7"/>
    <cellStyle name="Финансов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showGridLines="0" tabSelected="1" zoomScale="90" zoomScaleNormal="90" workbookViewId="0">
      <pane ySplit="2" topLeftCell="A3" activePane="bottomLeft" state="frozen"/>
      <selection pane="bottomLeft" activeCell="H6" sqref="H6"/>
    </sheetView>
  </sheetViews>
  <sheetFormatPr defaultColWidth="8.85546875" defaultRowHeight="15" x14ac:dyDescent="0.25"/>
  <cols>
    <col min="1" max="1" width="6.42578125" style="44" customWidth="1"/>
    <col min="2" max="2" width="48.85546875" style="37" customWidth="1"/>
    <col min="3" max="3" width="13.7109375" style="37" bestFit="1" customWidth="1"/>
    <col min="4" max="4" width="70.42578125" style="37" customWidth="1"/>
    <col min="5" max="5" width="13.85546875" style="44" customWidth="1"/>
    <col min="6" max="16384" width="8.85546875" style="37"/>
  </cols>
  <sheetData>
    <row r="2" spans="1:5" x14ac:dyDescent="0.25">
      <c r="A2" s="43" t="s">
        <v>61</v>
      </c>
      <c r="B2" s="38" t="s">
        <v>27</v>
      </c>
      <c r="C2" s="38" t="s">
        <v>29</v>
      </c>
      <c r="D2" s="38" t="s">
        <v>28</v>
      </c>
      <c r="E2" s="38" t="s">
        <v>26</v>
      </c>
    </row>
    <row r="3" spans="1:5" x14ac:dyDescent="0.25">
      <c r="A3" s="45">
        <v>1</v>
      </c>
      <c r="B3" s="39" t="s">
        <v>30</v>
      </c>
      <c r="C3" s="39" t="s">
        <v>32</v>
      </c>
      <c r="D3" s="39" t="s">
        <v>31</v>
      </c>
      <c r="E3" s="45">
        <v>1</v>
      </c>
    </row>
    <row r="4" spans="1:5" x14ac:dyDescent="0.25">
      <c r="A4" s="45">
        <v>2</v>
      </c>
      <c r="B4" s="39" t="s">
        <v>30</v>
      </c>
      <c r="C4" s="39" t="s">
        <v>34</v>
      </c>
      <c r="D4" s="39" t="s">
        <v>33</v>
      </c>
      <c r="E4" s="45">
        <v>1</v>
      </c>
    </row>
    <row r="5" spans="1:5" x14ac:dyDescent="0.25">
      <c r="A5" s="45">
        <v>3</v>
      </c>
      <c r="B5" s="39" t="s">
        <v>30</v>
      </c>
      <c r="C5" s="39" t="s">
        <v>36</v>
      </c>
      <c r="D5" s="39" t="s">
        <v>35</v>
      </c>
      <c r="E5" s="45">
        <v>1</v>
      </c>
    </row>
    <row r="6" spans="1:5" x14ac:dyDescent="0.25">
      <c r="A6" s="45">
        <v>4</v>
      </c>
      <c r="B6" s="39" t="s">
        <v>30</v>
      </c>
      <c r="C6" s="39" t="s">
        <v>38</v>
      </c>
      <c r="D6" s="39" t="s">
        <v>37</v>
      </c>
      <c r="E6" s="45">
        <v>1</v>
      </c>
    </row>
    <row r="7" spans="1:5" x14ac:dyDescent="0.25">
      <c r="A7" s="45">
        <v>5</v>
      </c>
      <c r="B7" s="39" t="s">
        <v>30</v>
      </c>
      <c r="C7" s="39" t="s">
        <v>40</v>
      </c>
      <c r="D7" s="39" t="s">
        <v>39</v>
      </c>
      <c r="E7" s="45">
        <v>2</v>
      </c>
    </row>
    <row r="8" spans="1:5" x14ac:dyDescent="0.25">
      <c r="A8" s="45">
        <v>6</v>
      </c>
      <c r="B8" s="39" t="s">
        <v>30</v>
      </c>
      <c r="C8" s="39" t="s">
        <v>42</v>
      </c>
      <c r="D8" s="39" t="s">
        <v>41</v>
      </c>
      <c r="E8" s="45">
        <v>1</v>
      </c>
    </row>
    <row r="9" spans="1:5" x14ac:dyDescent="0.25">
      <c r="A9" s="45">
        <v>7</v>
      </c>
      <c r="B9" s="39" t="s">
        <v>30</v>
      </c>
      <c r="C9" s="39" t="s">
        <v>44</v>
      </c>
      <c r="D9" s="39" t="s">
        <v>43</v>
      </c>
      <c r="E9" s="45">
        <v>1</v>
      </c>
    </row>
    <row r="10" spans="1:5" x14ac:dyDescent="0.25">
      <c r="A10" s="45">
        <v>8</v>
      </c>
      <c r="B10" s="39" t="s">
        <v>30</v>
      </c>
      <c r="C10" s="39" t="s">
        <v>46</v>
      </c>
      <c r="D10" s="39" t="s">
        <v>45</v>
      </c>
      <c r="E10" s="45">
        <v>4</v>
      </c>
    </row>
    <row r="11" spans="1:5" x14ac:dyDescent="0.25">
      <c r="A11" s="45">
        <v>9</v>
      </c>
      <c r="B11" s="39" t="s">
        <v>30</v>
      </c>
      <c r="C11" s="39" t="s">
        <v>48</v>
      </c>
      <c r="D11" s="39" t="s">
        <v>47</v>
      </c>
      <c r="E11" s="45">
        <v>1</v>
      </c>
    </row>
    <row r="12" spans="1:5" x14ac:dyDescent="0.25">
      <c r="A12" s="45">
        <v>10</v>
      </c>
      <c r="B12" s="39" t="s">
        <v>30</v>
      </c>
      <c r="C12" s="39" t="s">
        <v>50</v>
      </c>
      <c r="D12" s="39" t="s">
        <v>49</v>
      </c>
      <c r="E12" s="45">
        <v>2</v>
      </c>
    </row>
    <row r="13" spans="1:5" x14ac:dyDescent="0.25">
      <c r="A13" s="45">
        <v>11</v>
      </c>
      <c r="B13" s="39" t="s">
        <v>30</v>
      </c>
      <c r="C13" s="39" t="s">
        <v>52</v>
      </c>
      <c r="D13" s="39" t="s">
        <v>51</v>
      </c>
      <c r="E13" s="45">
        <v>2</v>
      </c>
    </row>
    <row r="14" spans="1:5" x14ac:dyDescent="0.25">
      <c r="A14" s="45">
        <v>12</v>
      </c>
      <c r="B14" s="39" t="s">
        <v>30</v>
      </c>
      <c r="C14" s="39" t="s">
        <v>54</v>
      </c>
      <c r="D14" s="39" t="s">
        <v>53</v>
      </c>
      <c r="E14" s="45">
        <v>1</v>
      </c>
    </row>
    <row r="15" spans="1:5" x14ac:dyDescent="0.25">
      <c r="A15" s="45">
        <v>13</v>
      </c>
      <c r="B15" s="39" t="s">
        <v>30</v>
      </c>
      <c r="C15" s="39" t="s">
        <v>56</v>
      </c>
      <c r="D15" s="39" t="s">
        <v>55</v>
      </c>
      <c r="E15" s="45">
        <v>1</v>
      </c>
    </row>
    <row r="16" spans="1:5" s="41" customFormat="1" x14ac:dyDescent="0.25">
      <c r="A16" s="45">
        <v>14</v>
      </c>
      <c r="B16" s="40" t="s">
        <v>30</v>
      </c>
      <c r="C16" s="40" t="s">
        <v>58</v>
      </c>
      <c r="D16" s="40" t="s">
        <v>57</v>
      </c>
      <c r="E16" s="46">
        <v>20</v>
      </c>
    </row>
  </sheetData>
  <autoFilter ref="B2:E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workbookViewId="0">
      <selection activeCell="F18" sqref="F18"/>
    </sheetView>
  </sheetViews>
  <sheetFormatPr defaultRowHeight="15" x14ac:dyDescent="0.25"/>
  <cols>
    <col min="3" max="3" width="11" customWidth="1"/>
    <col min="4" max="4" width="17.7109375" bestFit="1" customWidth="1"/>
    <col min="5" max="5" width="12.28515625" customWidth="1"/>
    <col min="6" max="6" width="19.28515625" customWidth="1"/>
    <col min="8" max="8" width="18.140625" bestFit="1" customWidth="1"/>
    <col min="10" max="10" width="23.28515625" bestFit="1" customWidth="1"/>
    <col min="12" max="12" width="17.7109375" bestFit="1" customWidth="1"/>
    <col min="14" max="14" width="25.28515625" bestFit="1" customWidth="1"/>
  </cols>
  <sheetData>
    <row r="1" spans="2:15" x14ac:dyDescent="0.25">
      <c r="C1" s="42" t="s">
        <v>0</v>
      </c>
      <c r="D1" s="42"/>
      <c r="E1" s="42"/>
      <c r="F1" s="42"/>
      <c r="H1" s="17" t="s">
        <v>1</v>
      </c>
      <c r="I1" s="18"/>
      <c r="J1" s="2" t="s">
        <v>25</v>
      </c>
      <c r="K1" s="18"/>
      <c r="L1" s="17" t="s">
        <v>2</v>
      </c>
      <c r="M1" s="18"/>
      <c r="N1" s="2" t="s">
        <v>24</v>
      </c>
    </row>
    <row r="2" spans="2:15" ht="15.75" thickBot="1" x14ac:dyDescent="0.3"/>
    <row r="3" spans="2:15" x14ac:dyDescent="0.25">
      <c r="B3" s="20" t="s">
        <v>6</v>
      </c>
      <c r="C3" s="21" t="s">
        <v>7</v>
      </c>
      <c r="D3" s="22">
        <v>22030800</v>
      </c>
      <c r="E3" s="23" t="s">
        <v>8</v>
      </c>
      <c r="F3" s="22">
        <v>69225240</v>
      </c>
      <c r="G3" s="23"/>
      <c r="H3" s="24">
        <f>D3+F3</f>
        <v>91256040</v>
      </c>
      <c r="I3" s="23"/>
      <c r="J3" s="22"/>
      <c r="K3" s="23"/>
      <c r="L3" s="21">
        <v>0</v>
      </c>
      <c r="M3" s="21"/>
      <c r="N3" s="25">
        <f>D3+F3</f>
        <v>91256040</v>
      </c>
    </row>
    <row r="4" spans="2:15" x14ac:dyDescent="0.25">
      <c r="B4" s="26" t="s">
        <v>11</v>
      </c>
      <c r="C4" s="1" t="s">
        <v>10</v>
      </c>
      <c r="D4" s="27">
        <v>121800000.12</v>
      </c>
      <c r="E4" s="28"/>
      <c r="F4" s="27"/>
      <c r="G4" s="28"/>
      <c r="H4" s="29">
        <f>D4</f>
        <v>121800000.12</v>
      </c>
      <c r="I4" s="28"/>
      <c r="J4" s="27">
        <f>(D4/12)*3</f>
        <v>30450000.030000001</v>
      </c>
      <c r="K4" s="28"/>
      <c r="L4" s="1">
        <v>0</v>
      </c>
      <c r="M4" s="1"/>
      <c r="N4" s="30">
        <f>D4-J4</f>
        <v>91350000.090000004</v>
      </c>
    </row>
    <row r="5" spans="2:15" ht="15.75" thickBot="1" x14ac:dyDescent="0.3">
      <c r="B5" s="31" t="s">
        <v>15</v>
      </c>
      <c r="C5" s="32"/>
      <c r="D5" s="33">
        <v>1922069800.48</v>
      </c>
      <c r="E5" s="34"/>
      <c r="F5" s="33"/>
      <c r="G5" s="34"/>
      <c r="H5" s="33">
        <f>D5/12*3</f>
        <v>480517450.12</v>
      </c>
      <c r="I5" s="34"/>
      <c r="J5" s="33">
        <f>D5/12*3</f>
        <v>480517450.12</v>
      </c>
      <c r="K5" s="34"/>
      <c r="L5" s="35">
        <f>D5-J5</f>
        <v>1441552350.3600001</v>
      </c>
      <c r="M5" s="32"/>
      <c r="N5" s="36">
        <f>D5-J5</f>
        <v>1441552350.3600001</v>
      </c>
    </row>
    <row r="6" spans="2:15" x14ac:dyDescent="0.25">
      <c r="B6" s="19" t="s">
        <v>3</v>
      </c>
      <c r="C6" t="s">
        <v>4</v>
      </c>
      <c r="D6" s="3">
        <v>41778919.030000001</v>
      </c>
      <c r="E6" s="4" t="s">
        <v>5</v>
      </c>
      <c r="F6" s="3">
        <v>11766631.34</v>
      </c>
      <c r="G6" s="4"/>
      <c r="H6" s="5">
        <f>D6+F6</f>
        <v>53545550.370000005</v>
      </c>
      <c r="I6" s="4"/>
      <c r="J6" s="3">
        <f>(D6/4)+(F6/3)*3</f>
        <v>22211361.0975</v>
      </c>
      <c r="K6" s="4"/>
      <c r="L6">
        <v>0</v>
      </c>
      <c r="N6" s="3">
        <f>D6+F6-J6</f>
        <v>31334189.272500005</v>
      </c>
    </row>
    <row r="7" spans="2:15" x14ac:dyDescent="0.25">
      <c r="B7" t="s">
        <v>9</v>
      </c>
      <c r="C7" t="s">
        <v>10</v>
      </c>
      <c r="D7" s="3">
        <v>1406669371.9000001</v>
      </c>
      <c r="E7" s="4" t="s">
        <v>8</v>
      </c>
      <c r="F7" s="3">
        <v>4617429.5999999996</v>
      </c>
      <c r="G7" s="4"/>
      <c r="H7" s="5">
        <f>(D7+F7)/11*3</f>
        <v>384896400.40909094</v>
      </c>
      <c r="I7" s="4"/>
      <c r="J7" s="3">
        <f>(D7+F7)/11*3</f>
        <v>384896400.40909094</v>
      </c>
      <c r="K7" s="4"/>
      <c r="L7" s="6">
        <f>D7+F7-J7</f>
        <v>1026390401.090909</v>
      </c>
      <c r="N7" s="3">
        <f>D7+F7-J7</f>
        <v>1026390401.090909</v>
      </c>
    </row>
    <row r="8" spans="2:15" x14ac:dyDescent="0.25">
      <c r="B8" t="s">
        <v>12</v>
      </c>
      <c r="C8" t="s">
        <v>13</v>
      </c>
      <c r="D8" s="3">
        <v>332098000</v>
      </c>
      <c r="E8" s="4" t="s">
        <v>14</v>
      </c>
      <c r="F8" s="3">
        <v>990000000</v>
      </c>
      <c r="G8" s="4"/>
      <c r="H8" s="5">
        <f>D8+F8</f>
        <v>1322098000</v>
      </c>
      <c r="I8" s="4"/>
      <c r="J8" s="3">
        <v>499000000</v>
      </c>
      <c r="K8" s="4"/>
      <c r="L8">
        <v>0</v>
      </c>
      <c r="N8" s="3">
        <f>D8+F8-J8</f>
        <v>823098000</v>
      </c>
    </row>
    <row r="9" spans="2:15" x14ac:dyDescent="0.25">
      <c r="B9" t="s">
        <v>16</v>
      </c>
      <c r="C9" t="s">
        <v>17</v>
      </c>
      <c r="D9" s="3">
        <v>144387595.19999999</v>
      </c>
      <c r="E9" s="4" t="s">
        <v>18</v>
      </c>
      <c r="F9" s="3">
        <v>200000000</v>
      </c>
      <c r="G9" s="4"/>
      <c r="H9" s="5">
        <f>D9+F9</f>
        <v>344387595.19999999</v>
      </c>
      <c r="I9" s="4"/>
      <c r="J9" s="3">
        <v>70000000</v>
      </c>
      <c r="K9" s="4"/>
      <c r="L9">
        <v>0</v>
      </c>
      <c r="N9" s="3">
        <f>D9+F9-J9</f>
        <v>274387595.19999999</v>
      </c>
    </row>
    <row r="10" spans="2:15" x14ac:dyDescent="0.25">
      <c r="B10" t="s">
        <v>19</v>
      </c>
      <c r="D10" s="3">
        <v>2238060</v>
      </c>
      <c r="E10" s="4"/>
      <c r="F10" s="3"/>
      <c r="G10" s="4"/>
      <c r="H10" s="5">
        <f>D10</f>
        <v>2238060</v>
      </c>
      <c r="I10" s="4"/>
      <c r="J10" s="3">
        <f>D10</f>
        <v>2238060</v>
      </c>
      <c r="K10" s="4"/>
      <c r="L10">
        <v>0</v>
      </c>
      <c r="N10" s="3">
        <v>0</v>
      </c>
    </row>
    <row r="11" spans="2:15" x14ac:dyDescent="0.25">
      <c r="D11" s="7">
        <f>SUM(D6:D10)</f>
        <v>1927171946.1300001</v>
      </c>
      <c r="E11" s="8"/>
      <c r="F11" s="7">
        <f>SUM(F6:F10)</f>
        <v>1206384060.9400001</v>
      </c>
      <c r="G11" s="8"/>
      <c r="H11" s="8"/>
      <c r="I11" s="8"/>
      <c r="K11" s="8"/>
      <c r="L11" s="8"/>
      <c r="M11" s="8"/>
      <c r="O11" s="8"/>
    </row>
    <row r="13" spans="2:15" x14ac:dyDescent="0.25">
      <c r="E13" t="s">
        <v>20</v>
      </c>
      <c r="F13" s="9">
        <f>D11+F11</f>
        <v>3133556007.0700002</v>
      </c>
      <c r="H13" s="10">
        <f>SUM(H6:H12)</f>
        <v>2107165605.9790909</v>
      </c>
      <c r="J13" s="7">
        <f>SUM(J6:J12)</f>
        <v>978345821.50659096</v>
      </c>
      <c r="L13" s="11">
        <f>SUM(L6:L12)</f>
        <v>1026390401.090909</v>
      </c>
      <c r="N13" s="12">
        <f>SUM(N6:N12)</f>
        <v>2155210185.5634089</v>
      </c>
    </row>
    <row r="15" spans="2:15" x14ac:dyDescent="0.25">
      <c r="F15">
        <v>5269</v>
      </c>
      <c r="H15">
        <v>2801</v>
      </c>
      <c r="J15">
        <v>1489</v>
      </c>
      <c r="L15">
        <v>2468</v>
      </c>
      <c r="N15">
        <v>3779</v>
      </c>
    </row>
    <row r="17" spans="2:12" x14ac:dyDescent="0.25">
      <c r="L17" s="6"/>
    </row>
    <row r="18" spans="2:12" x14ac:dyDescent="0.25">
      <c r="D18" t="s">
        <v>21</v>
      </c>
      <c r="F18" t="s">
        <v>22</v>
      </c>
      <c r="H18" t="s">
        <v>23</v>
      </c>
      <c r="J18" t="s">
        <v>59</v>
      </c>
    </row>
    <row r="19" spans="2:12" x14ac:dyDescent="0.25">
      <c r="B19" t="s">
        <v>3</v>
      </c>
      <c r="D19" s="13">
        <f>(D6+F6)/4</f>
        <v>13386387.592500001</v>
      </c>
      <c r="F19" s="6">
        <f>D19*7</f>
        <v>93704713.147500008</v>
      </c>
      <c r="H19" s="6">
        <f>D19*4</f>
        <v>53545550.370000005</v>
      </c>
    </row>
    <row r="20" spans="2:12" x14ac:dyDescent="0.25">
      <c r="B20" t="s">
        <v>6</v>
      </c>
      <c r="D20" s="13">
        <f>F3/7+D3/7</f>
        <v>13036577.142857142</v>
      </c>
      <c r="F20" s="6">
        <f t="shared" ref="F20:F25" si="0">D20*7</f>
        <v>91256040</v>
      </c>
      <c r="H20" s="6">
        <f t="shared" ref="H20:H25" si="1">D20*4</f>
        <v>52146308.571428567</v>
      </c>
    </row>
    <row r="21" spans="2:12" x14ac:dyDescent="0.25">
      <c r="B21" t="s">
        <v>9</v>
      </c>
      <c r="D21" s="13">
        <f>(D7+F7)/11</f>
        <v>128298800.13636364</v>
      </c>
      <c r="F21" s="6">
        <f t="shared" si="0"/>
        <v>898091600.9545455</v>
      </c>
      <c r="H21" s="6">
        <f t="shared" si="1"/>
        <v>513195200.54545456</v>
      </c>
    </row>
    <row r="22" spans="2:12" x14ac:dyDescent="0.25">
      <c r="B22" t="s">
        <v>11</v>
      </c>
      <c r="D22" s="13">
        <f>D4/12</f>
        <v>10150000.01</v>
      </c>
      <c r="F22" s="6">
        <f t="shared" si="0"/>
        <v>71050000.069999993</v>
      </c>
      <c r="H22" s="6">
        <f t="shared" si="1"/>
        <v>40600000.039999999</v>
      </c>
    </row>
    <row r="23" spans="2:12" x14ac:dyDescent="0.25">
      <c r="B23" t="s">
        <v>12</v>
      </c>
      <c r="D23" s="13">
        <f>(D8+F8)/11</f>
        <v>120190727.27272727</v>
      </c>
      <c r="F23" s="6">
        <f t="shared" si="0"/>
        <v>841335090.90909088</v>
      </c>
      <c r="H23" s="6">
        <f t="shared" si="1"/>
        <v>480762909.09090906</v>
      </c>
    </row>
    <row r="24" spans="2:12" x14ac:dyDescent="0.25">
      <c r="B24" t="s">
        <v>15</v>
      </c>
      <c r="D24" s="13">
        <f>D5/12</f>
        <v>160172483.37333333</v>
      </c>
      <c r="F24" s="6">
        <f t="shared" si="0"/>
        <v>1121207383.6133332</v>
      </c>
      <c r="H24" s="6">
        <f t="shared" si="1"/>
        <v>640689933.49333334</v>
      </c>
    </row>
    <row r="25" spans="2:12" x14ac:dyDescent="0.25">
      <c r="B25" t="s">
        <v>16</v>
      </c>
      <c r="D25" s="13">
        <f>(D9+F9)/11</f>
        <v>31307963.199999999</v>
      </c>
      <c r="F25" s="6">
        <f t="shared" si="0"/>
        <v>219155742.40000001</v>
      </c>
      <c r="H25" s="6">
        <f t="shared" si="1"/>
        <v>125231852.8</v>
      </c>
    </row>
    <row r="26" spans="2:12" x14ac:dyDescent="0.25">
      <c r="B26" t="s">
        <v>19</v>
      </c>
      <c r="D26" s="13">
        <f>D10</f>
        <v>2238060</v>
      </c>
      <c r="F26" s="6">
        <v>0</v>
      </c>
      <c r="H26" s="6">
        <v>0</v>
      </c>
    </row>
    <row r="27" spans="2:12" x14ac:dyDescent="0.25">
      <c r="B27" s="14" t="s">
        <v>20</v>
      </c>
      <c r="C27" s="15"/>
      <c r="D27" s="16">
        <f>SUM(D19:D26)</f>
        <v>478780998.72778136</v>
      </c>
      <c r="F27" s="16">
        <f>SUM(F19:F26)</f>
        <v>3335800571.0944695</v>
      </c>
      <c r="H27" s="16">
        <f>SUM(H19:H26)</f>
        <v>1906171754.9111254</v>
      </c>
    </row>
    <row r="29" spans="2:12" x14ac:dyDescent="0.25">
      <c r="B29" s="14" t="s">
        <v>20</v>
      </c>
      <c r="D29" s="9">
        <f>F13/11</f>
        <v>284868727.91545457</v>
      </c>
      <c r="F29" s="9">
        <f>D29*7</f>
        <v>1994081095.4081819</v>
      </c>
      <c r="H29" s="9">
        <f>D29*4</f>
        <v>1139474911.6618183</v>
      </c>
      <c r="J29" s="9">
        <f>D29*2</f>
        <v>569737455.83090913</v>
      </c>
    </row>
    <row r="31" spans="2:12" x14ac:dyDescent="0.25">
      <c r="D31" s="6"/>
      <c r="F31">
        <v>3352</v>
      </c>
      <c r="H31">
        <v>1915</v>
      </c>
      <c r="J31">
        <v>958</v>
      </c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workbookViewId="0">
      <selection activeCell="N10" sqref="N10"/>
    </sheetView>
  </sheetViews>
  <sheetFormatPr defaultRowHeight="15" x14ac:dyDescent="0.25"/>
  <cols>
    <col min="3" max="3" width="11" customWidth="1"/>
    <col min="4" max="4" width="17.7109375" bestFit="1" customWidth="1"/>
    <col min="5" max="5" width="12.28515625" customWidth="1"/>
    <col min="6" max="6" width="19.28515625" customWidth="1"/>
    <col min="8" max="8" width="18.140625" bestFit="1" customWidth="1"/>
    <col min="10" max="10" width="23.28515625" bestFit="1" customWidth="1"/>
    <col min="12" max="12" width="17.7109375" bestFit="1" customWidth="1"/>
    <col min="14" max="14" width="25.28515625" bestFit="1" customWidth="1"/>
  </cols>
  <sheetData>
    <row r="1" spans="2:15" x14ac:dyDescent="0.25">
      <c r="C1" s="42" t="s">
        <v>0</v>
      </c>
      <c r="D1" s="42"/>
      <c r="E1" s="42"/>
      <c r="F1" s="42"/>
      <c r="H1" s="17" t="s">
        <v>1</v>
      </c>
      <c r="I1" s="18"/>
      <c r="J1" s="2" t="s">
        <v>25</v>
      </c>
      <c r="K1" s="18"/>
      <c r="L1" s="17" t="s">
        <v>2</v>
      </c>
      <c r="M1" s="18"/>
      <c r="N1" s="2" t="s">
        <v>24</v>
      </c>
    </row>
    <row r="2" spans="2:15" ht="15.75" thickBot="1" x14ac:dyDescent="0.3"/>
    <row r="3" spans="2:15" x14ac:dyDescent="0.25">
      <c r="B3" s="20" t="s">
        <v>6</v>
      </c>
      <c r="C3" s="21" t="s">
        <v>7</v>
      </c>
      <c r="D3" s="22">
        <v>22030800</v>
      </c>
      <c r="E3" s="23" t="s">
        <v>8</v>
      </c>
      <c r="F3" s="22">
        <v>69225240</v>
      </c>
      <c r="G3" s="23"/>
      <c r="H3" s="24">
        <f>D3+F3</f>
        <v>91256040</v>
      </c>
      <c r="I3" s="23"/>
      <c r="J3" s="22"/>
      <c r="K3" s="23"/>
      <c r="L3" s="21">
        <v>0</v>
      </c>
      <c r="M3" s="21"/>
      <c r="N3" s="25">
        <f>D3+F3</f>
        <v>91256040</v>
      </c>
    </row>
    <row r="4" spans="2:15" x14ac:dyDescent="0.25">
      <c r="B4" s="26" t="s">
        <v>11</v>
      </c>
      <c r="C4" s="1" t="s">
        <v>10</v>
      </c>
      <c r="D4" s="27">
        <v>121800000.12</v>
      </c>
      <c r="E4" s="28"/>
      <c r="F4" s="27"/>
      <c r="G4" s="28"/>
      <c r="H4" s="29">
        <f>D4</f>
        <v>121800000.12</v>
      </c>
      <c r="I4" s="28"/>
      <c r="J4" s="27">
        <f>(D4/12)*3</f>
        <v>30450000.030000001</v>
      </c>
      <c r="K4" s="28"/>
      <c r="L4" s="1">
        <v>0</v>
      </c>
      <c r="M4" s="1"/>
      <c r="N4" s="30">
        <f>D4-J4</f>
        <v>91350000.090000004</v>
      </c>
    </row>
    <row r="5" spans="2:15" ht="15.75" thickBot="1" x14ac:dyDescent="0.3">
      <c r="B5" s="31" t="s">
        <v>15</v>
      </c>
      <c r="C5" s="32"/>
      <c r="D5" s="33">
        <v>1922069800.48</v>
      </c>
      <c r="E5" s="34"/>
      <c r="F5" s="33"/>
      <c r="G5" s="34"/>
      <c r="H5" s="33">
        <f>D5/12*3</f>
        <v>480517450.12</v>
      </c>
      <c r="I5" s="34"/>
      <c r="J5" s="33">
        <f>D5/12*3</f>
        <v>480517450.12</v>
      </c>
      <c r="K5" s="34"/>
      <c r="L5" s="35">
        <f>D5-J5</f>
        <v>1441552350.3600001</v>
      </c>
      <c r="M5" s="32"/>
      <c r="N5" s="36">
        <f>D5-J5</f>
        <v>1441552350.3600001</v>
      </c>
    </row>
    <row r="6" spans="2:15" x14ac:dyDescent="0.25">
      <c r="D6" s="7">
        <f>SUM(D3:D5)</f>
        <v>2065900600.5999999</v>
      </c>
      <c r="E6" s="8"/>
      <c r="F6" s="7">
        <f>SUM(F3:F5)</f>
        <v>69225240</v>
      </c>
      <c r="G6" s="8"/>
      <c r="H6" s="8">
        <f>SUM(H3:H5)</f>
        <v>693573490.24000001</v>
      </c>
      <c r="I6" s="8"/>
      <c r="J6" s="8">
        <f>SUM(J3:J5)</f>
        <v>510967450.14999998</v>
      </c>
      <c r="K6" s="8"/>
      <c r="L6" s="8">
        <f>SUM(L3:L5)</f>
        <v>1441552350.3600001</v>
      </c>
      <c r="M6" s="8"/>
      <c r="N6" s="8">
        <f>SUM(N3:N5)</f>
        <v>1624158390.45</v>
      </c>
      <c r="O6" s="8"/>
    </row>
    <row r="8" spans="2:15" x14ac:dyDescent="0.25">
      <c r="E8" t="s">
        <v>20</v>
      </c>
      <c r="F8" s="9">
        <f>D6+F6</f>
        <v>2135125840.5999999</v>
      </c>
      <c r="H8" s="10">
        <f>SUM(H6:H7)</f>
        <v>693573490.24000001</v>
      </c>
      <c r="J8" s="7">
        <f>SUM(J6:J7)</f>
        <v>510967450.14999998</v>
      </c>
      <c r="L8" s="11">
        <f>SUM(L6:L7)</f>
        <v>1441552350.3600001</v>
      </c>
      <c r="N8" s="12">
        <f>SUM(N6:N7)</f>
        <v>1624158390.45</v>
      </c>
    </row>
    <row r="10" spans="2:15" x14ac:dyDescent="0.25">
      <c r="F10">
        <v>2135</v>
      </c>
      <c r="H10">
        <v>694</v>
      </c>
      <c r="J10">
        <v>511</v>
      </c>
      <c r="L10">
        <v>1442</v>
      </c>
      <c r="N10">
        <v>1624</v>
      </c>
    </row>
    <row r="12" spans="2:15" x14ac:dyDescent="0.25">
      <c r="L12" s="6"/>
    </row>
    <row r="13" spans="2:15" x14ac:dyDescent="0.25">
      <c r="D13" t="s">
        <v>21</v>
      </c>
      <c r="F13" t="s">
        <v>22</v>
      </c>
      <c r="H13" t="s">
        <v>23</v>
      </c>
      <c r="J13" t="s">
        <v>59</v>
      </c>
      <c r="L13" t="s">
        <v>60</v>
      </c>
    </row>
    <row r="14" spans="2:15" x14ac:dyDescent="0.25">
      <c r="B14" t="s">
        <v>6</v>
      </c>
      <c r="D14" s="13">
        <f>F3/7+D3/7</f>
        <v>13036577.142857142</v>
      </c>
      <c r="F14" s="6">
        <f t="shared" ref="F14:F16" si="0">D14*7</f>
        <v>91256040</v>
      </c>
      <c r="H14" s="6">
        <f t="shared" ref="H14:H16" si="1">D14*4</f>
        <v>52146308.571428567</v>
      </c>
    </row>
    <row r="15" spans="2:15" x14ac:dyDescent="0.25">
      <c r="B15" t="s">
        <v>11</v>
      </c>
      <c r="D15" s="13">
        <f>D4/12</f>
        <v>10150000.01</v>
      </c>
      <c r="F15" s="6">
        <f t="shared" si="0"/>
        <v>71050000.069999993</v>
      </c>
      <c r="H15" s="6">
        <f t="shared" si="1"/>
        <v>40600000.039999999</v>
      </c>
    </row>
    <row r="16" spans="2:15" x14ac:dyDescent="0.25">
      <c r="B16" t="s">
        <v>15</v>
      </c>
      <c r="D16" s="13">
        <f>D5/12</f>
        <v>160172483.37333333</v>
      </c>
      <c r="F16" s="6">
        <f t="shared" si="0"/>
        <v>1121207383.6133332</v>
      </c>
      <c r="H16" s="6">
        <f t="shared" si="1"/>
        <v>640689933.49333334</v>
      </c>
    </row>
    <row r="17" spans="2:12" x14ac:dyDescent="0.25">
      <c r="B17" s="14" t="s">
        <v>20</v>
      </c>
      <c r="C17" s="15"/>
      <c r="D17" s="16">
        <f>SUM(D14:D16)</f>
        <v>183359060.52619046</v>
      </c>
      <c r="F17" s="16">
        <f>SUM(F14:F16)</f>
        <v>1283513423.6833332</v>
      </c>
      <c r="H17" s="16">
        <f>SUM(H14:H16)</f>
        <v>733436242.10476184</v>
      </c>
    </row>
    <row r="19" spans="2:12" x14ac:dyDescent="0.25">
      <c r="B19" s="14" t="s">
        <v>20</v>
      </c>
      <c r="D19" s="9">
        <f>F8/11</f>
        <v>194102349.14545453</v>
      </c>
      <c r="F19" s="9">
        <f>D19*7</f>
        <v>1358716444.0181818</v>
      </c>
      <c r="H19" s="9">
        <f>D19*4</f>
        <v>776409396.5818181</v>
      </c>
      <c r="J19" s="9">
        <f>D19*2</f>
        <v>388204698.29090905</v>
      </c>
      <c r="L19" s="6">
        <f>D19*3</f>
        <v>582307047.43636358</v>
      </c>
    </row>
    <row r="21" spans="2:12" x14ac:dyDescent="0.25">
      <c r="D21" s="6">
        <v>194</v>
      </c>
      <c r="F21">
        <v>1359</v>
      </c>
      <c r="H21">
        <v>776</v>
      </c>
      <c r="J21">
        <v>388</v>
      </c>
      <c r="L21">
        <v>582</v>
      </c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Запасы на 01.11.2023 - РГБ</vt:lpstr>
      <vt:lpstr>Суммы с дог-р</vt:lpstr>
      <vt:lpstr>Суммы с дог-р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Сайков Дмитрий Игоревич</dc:creator>
  <cp:lastModifiedBy>Рассохин Андрей Сергеевич</cp:lastModifiedBy>
  <cp:lastPrinted>2023-10-26T08:25:18Z</cp:lastPrinted>
  <dcterms:created xsi:type="dcterms:W3CDTF">2023-09-29T11:43:27Z</dcterms:created>
  <dcterms:modified xsi:type="dcterms:W3CDTF">2023-12-07T12:53:18Z</dcterms:modified>
</cp:coreProperties>
</file>